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nership bill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44" customWidth="1"/>
    <col min="2" max="2" width="14" customWidth="1"/>
    <col min="3" max="3" width="13" customWidth="1"/>
    <col min="4" max="4" width="13" customWidth="1"/>
    <col min="5" max="5" width="13" customWidth="1"/>
    <col min="6" max="6" width="14" customWidth="1"/>
    <col min="7" max="7" width="13" customWidth="1"/>
    <col min="8" max="8" width="13" customWidth="1"/>
    <col min="9" max="9" width="13" customWidth="1"/>
    <col min="10" max="10" width="14" customWidth="1"/>
    <col min="11" max="11" width="13" customWidth="1"/>
    <col min="12" max="12" width="13" customWidth="1"/>
    <col min="13" max="13" width="13" customWidth="1"/>
    <col min="14" max="14" width="14" customWidth="1"/>
    <col min="15" max="15" width="13" customWidth="1"/>
    <col min="16" max="16" width="13" customWidth="1"/>
    <col min="17" max="17" width="13" customWidth="1"/>
  </cols>
  <sheetData>
    <row r="1">
      <c r="A1" s="5" t="inlineStr">
        <is>
          <t xml:space="preserve">Aircraft partnership spreadsheet — the monthly bill per owner</t>
        </is>
      </c>
    </row>
    <row r="2">
      <c r="A2" t="inlineStr">
        <is>
          <t xml:space="preserve">Free template from Pilot-Next: https://pilot-next.com/blog/aircraft-partnership-spreadsheet</t>
        </is>
      </c>
    </row>
    <row r="3">
      <c r="A3" t="inlineStr">
        <is>
          <t xml:space="preserve">Example: one Cessna 172S Skyhawk SP, four owners, 200 hours a year, European prices in EUR from the Pilot-Next aircraft ownership cost calculator (data last updated 2026-10-23). The monthly hours are an example. Change the names, shares, cost lines and hours — every bill and balance recalculates.</t>
        </is>
      </c>
    </row>
    <row r="4"/>
    <row r="5">
      <c r="A5" s="1" t="inlineStr">
        <is>
          <t xml:space="preserve">OWNERS</t>
        </is>
      </c>
    </row>
    <row r="6">
      <c r="A6" s="1" t="inlineStr">
        <is>
          <t xml:space="preserve">Owner</t>
        </is>
      </c>
      <c r="B6" s="1" t="inlineStr">
        <is>
          <t xml:space="preserve">Share of the fixed costs (%)</t>
        </is>
      </c>
    </row>
    <row r="7">
      <c r="A7" t="inlineStr">
        <is>
          <t xml:space="preserve">Owner A</t>
        </is>
      </c>
      <c r="B7" s="3">
        <v>25</v>
      </c>
    </row>
    <row r="8">
      <c r="A8" t="inlineStr">
        <is>
          <t xml:space="preserve">Owner B</t>
        </is>
      </c>
      <c r="B8" s="3">
        <v>25</v>
      </c>
    </row>
    <row r="9">
      <c r="A9" t="inlineStr">
        <is>
          <t xml:space="preserve">Owner C</t>
        </is>
      </c>
      <c r="B9" s="3">
        <v>25</v>
      </c>
    </row>
    <row r="10">
      <c r="A10" t="inlineStr">
        <is>
          <t xml:space="preserve">Owner D</t>
        </is>
      </c>
      <c r="B10" s="3">
        <v>25</v>
      </c>
    </row>
    <row r="11">
      <c r="A11" s="1" t="inlineStr">
        <is>
          <t xml:space="preserve">Total of the shares (must be 100)</t>
        </is>
      </c>
      <c r="B11" s="3">
        <f>SUM(B7:B10)</f>
        <v>100</v>
      </c>
    </row>
    <row r="12"/>
    <row r="13">
      <c r="A13" s="1" t="inlineStr">
        <is>
          <t xml:space="preserve">FIXED COSTS PER YEAR (€)</t>
        </is>
      </c>
      <c r="B13" s="1" t="inlineStr">
        <is>
          <t xml:space="preserve">Amount per year</t>
        </is>
      </c>
    </row>
    <row r="14">
      <c r="A14" t="inlineStr">
        <is>
          <t xml:space="preserve">Hangarage</t>
        </is>
      </c>
      <c r="B14" s="2">
        <v>3000</v>
      </c>
    </row>
    <row r="15">
      <c r="A15" t="inlineStr">
        <is>
          <t xml:space="preserve">Annual inspection / ARC</t>
        </is>
      </c>
      <c r="B15" s="2">
        <v>2000</v>
      </c>
    </row>
    <row r="16">
      <c r="A16" t="inlineStr">
        <is>
          <t xml:space="preserve">Navigation database (e.g. Garmin)</t>
        </is>
      </c>
      <c r="B16" s="2">
        <v>600</v>
      </c>
    </row>
    <row r="17">
      <c r="A17" t="inlineStr">
        <is>
          <t xml:space="preserve">Charts / EFB (e.g. Jeppesen)</t>
        </is>
      </c>
      <c r="B17" s="2">
        <v>200</v>
      </c>
    </row>
    <row r="18">
      <c r="A18" t="inlineStr">
        <is>
          <t xml:space="preserve">Weather service</t>
        </is>
      </c>
      <c r="B18" s="2">
        <v>50</v>
      </c>
    </row>
    <row r="19">
      <c r="A19" t="inlineStr">
        <is>
          <t xml:space="preserve">Bookkeeping / administration</t>
        </is>
      </c>
      <c r="B19" s="2">
        <v>960</v>
      </c>
    </row>
    <row r="20">
      <c r="A20" t="inlineStr">
        <is>
          <t xml:space="preserve">Insurance, hull and liability (example: aircraft insured for €100,000)</t>
        </is>
      </c>
      <c r="B20" s="2">
        <v>2300</v>
      </c>
    </row>
    <row r="21">
      <c r="A21" s="1" t="inlineStr">
        <is>
          <t xml:space="preserve">Fixed costs per year in total</t>
        </is>
      </c>
      <c r="B21" s="4">
        <f>SUM(B14:B20)</f>
        <v>9110</v>
      </c>
    </row>
    <row r="22"/>
    <row r="23">
      <c r="A23" s="1" t="inlineStr">
        <is>
          <t xml:space="preserve">COSTS PER FLIGHT HOUR (€)</t>
        </is>
      </c>
      <c r="B23" s="1" t="inlineStr">
        <is>
          <t xml:space="preserve">Amount per hour</t>
        </is>
      </c>
    </row>
    <row r="24">
      <c r="A24" t="inlineStr">
        <is>
          <t xml:space="preserve">Fuel (AVGAS 100LL)</t>
        </is>
      </c>
      <c r="B24" s="3">
        <v>98</v>
      </c>
    </row>
    <row r="25">
      <c r="A25" t="inlineStr">
        <is>
          <t xml:space="preserve">Oil</t>
        </is>
      </c>
      <c r="B25" s="3">
        <v>2</v>
      </c>
    </row>
    <row r="26">
      <c r="A26" t="inlineStr">
        <is>
          <t xml:space="preserve">50/100-hour inspections</t>
        </is>
      </c>
      <c r="B26" s="3">
        <v>45</v>
      </c>
    </row>
    <row r="27">
      <c r="A27" t="inlineStr">
        <is>
          <t xml:space="preserve">Avionics reserve</t>
        </is>
      </c>
      <c r="B27" s="3">
        <v>5</v>
      </c>
    </row>
    <row r="28">
      <c r="A28" t="inlineStr">
        <is>
          <t xml:space="preserve">Engine overhaul reserve (Lycoming IO-360-L2A)</t>
        </is>
      </c>
      <c r="B28" s="3">
        <v>33</v>
      </c>
    </row>
    <row r="29">
      <c r="A29" s="1" t="inlineStr">
        <is>
          <t xml:space="preserve">Hourly rate the owner who flies pays (per Hobbs or Tacho hour — say which in your agreement)</t>
        </is>
      </c>
      <c r="B29" s="3">
        <f>SUM(B24:B28)</f>
        <v>183</v>
      </c>
    </row>
    <row r="30"/>
    <row r="31">
      <c r="A31" s="1" t="inlineStr">
        <is>
          <t xml:space="preserve">MONTHLY BILLS</t>
        </is>
      </c>
      <c r="B31" t="inlineStr">
        <is>
          <t xml:space="preserve">Bill = share of the fixed costs ÷ 12 + hours flown × hourly rate. Enter what each owner paid; the balance is what that owner still owes (negative = paid in advance).</t>
        </is>
      </c>
    </row>
    <row r="32">
      <c r="A32" s="1" t="inlineStr">
        <is>
          <t xml:space="preserve">Month</t>
        </is>
      </c>
      <c r="B32" s="1" t="str">
        <f>A7&amp;" hours"</f>
        <v>Owner A hours</v>
      </c>
      <c r="C32" s="1" t="str">
        <f>A7&amp;" bill"</f>
        <v>Owner A bill</v>
      </c>
      <c r="D32" s="1" t="str">
        <f>A7&amp;" paid"</f>
        <v>Owner A paid</v>
      </c>
      <c r="E32" s="1" t="str">
        <f>A7&amp;" balance"</f>
        <v>Owner A balance</v>
      </c>
      <c r="F32" s="1" t="str">
        <f>A8&amp;" hours"</f>
        <v>Owner B hours</v>
      </c>
      <c r="G32" s="1" t="str">
        <f>A8&amp;" bill"</f>
        <v>Owner B bill</v>
      </c>
      <c r="H32" s="1" t="str">
        <f>A8&amp;" paid"</f>
        <v>Owner B paid</v>
      </c>
      <c r="I32" s="1" t="str">
        <f>A8&amp;" balance"</f>
        <v>Owner B balance</v>
      </c>
      <c r="J32" s="1" t="str">
        <f>A9&amp;" hours"</f>
        <v>Owner C hours</v>
      </c>
      <c r="K32" s="1" t="str">
        <f>A9&amp;" bill"</f>
        <v>Owner C bill</v>
      </c>
      <c r="L32" s="1" t="str">
        <f>A9&amp;" paid"</f>
        <v>Owner C paid</v>
      </c>
      <c r="M32" s="1" t="str">
        <f>A9&amp;" balance"</f>
        <v>Owner C balance</v>
      </c>
      <c r="N32" s="1" t="str">
        <f>A10&amp;" hours"</f>
        <v>Owner D hours</v>
      </c>
      <c r="O32" s="1" t="str">
        <f>A10&amp;" bill"</f>
        <v>Owner D bill</v>
      </c>
      <c r="P32" s="1" t="str">
        <f>A10&amp;" paid"</f>
        <v>Owner D paid</v>
      </c>
      <c r="Q32" s="1" t="str">
        <f>A10&amp;" balance"</f>
        <v>Owner D balance</v>
      </c>
    </row>
    <row r="33">
      <c r="A33" t="inlineStr">
        <is>
          <t xml:space="preserve">January</t>
        </is>
      </c>
      <c r="B33" s="3">
        <v>1</v>
      </c>
      <c r="C33" s="3">
        <f>$B$21*$B$7/100/12+B33*$B$29</f>
        <v>372.79</v>
      </c>
      <c r="E33" s="3">
        <f>C33-D33</f>
        <v>372.79</v>
      </c>
      <c r="F33" s="3">
        <v>2</v>
      </c>
      <c r="G33" s="3">
        <f>$B$21*$B$8/100/12+F33*$B$29</f>
        <v>555.79</v>
      </c>
      <c r="I33" s="3">
        <f>G33-H33</f>
        <v>555.79</v>
      </c>
      <c r="J33" s="3">
        <v>3</v>
      </c>
      <c r="K33" s="3">
        <f>$B$21*$B$9/100/12+J33*$B$29</f>
        <v>738.79</v>
      </c>
      <c r="M33" s="3">
        <f>K33-L33</f>
        <v>738.79</v>
      </c>
      <c r="N33" s="3">
        <v>4</v>
      </c>
      <c r="O33" s="3">
        <f>$B$21*$B$10/100/12+N33*$B$29</f>
        <v>921.79</v>
      </c>
      <c r="Q33" s="3">
        <f>O33-P33</f>
        <v>921.79</v>
      </c>
    </row>
    <row r="34">
      <c r="A34" t="inlineStr">
        <is>
          <t xml:space="preserve">February</t>
        </is>
      </c>
      <c r="B34" s="3">
        <v>1</v>
      </c>
      <c r="C34" s="3">
        <f>$B$21*$B$7/100/12+B34*$B$29</f>
        <v>372.79</v>
      </c>
      <c r="E34" s="3">
        <f>E33+C34-D34</f>
        <v>745.58</v>
      </c>
      <c r="F34" s="3">
        <v>2</v>
      </c>
      <c r="G34" s="3">
        <f>$B$21*$B$8/100/12+F34*$B$29</f>
        <v>555.79</v>
      </c>
      <c r="I34" s="3">
        <f>I33+G34-H34</f>
        <v>1111.58</v>
      </c>
      <c r="J34" s="3">
        <v>3</v>
      </c>
      <c r="K34" s="3">
        <f>$B$21*$B$9/100/12+J34*$B$29</f>
        <v>738.79</v>
      </c>
      <c r="M34" s="3">
        <f>M33+K34-L34</f>
        <v>1477.58</v>
      </c>
      <c r="N34" s="3">
        <v>4</v>
      </c>
      <c r="O34" s="3">
        <f>$B$21*$B$10/100/12+N34*$B$29</f>
        <v>921.79</v>
      </c>
      <c r="Q34" s="3">
        <f>Q33+O34-P34</f>
        <v>1843.58</v>
      </c>
    </row>
    <row r="35">
      <c r="A35" t="inlineStr">
        <is>
          <t xml:space="preserve">March</t>
        </is>
      </c>
      <c r="B35" s="3">
        <v>2</v>
      </c>
      <c r="C35" s="3">
        <f>$B$21*$B$7/100/12+B35*$B$29</f>
        <v>555.79</v>
      </c>
      <c r="E35" s="3">
        <f>E34+C35-D35</f>
        <v>1301.38</v>
      </c>
      <c r="F35" s="3">
        <v>3</v>
      </c>
      <c r="G35" s="3">
        <f>$B$21*$B$8/100/12+F35*$B$29</f>
        <v>738.79</v>
      </c>
      <c r="I35" s="3">
        <f>I34+G35-H35</f>
        <v>1850.38</v>
      </c>
      <c r="J35" s="3">
        <v>4</v>
      </c>
      <c r="K35" s="3">
        <f>$B$21*$B$9/100/12+J35*$B$29</f>
        <v>921.79</v>
      </c>
      <c r="M35" s="3">
        <f>M34+K35-L35</f>
        <v>2399.38</v>
      </c>
      <c r="N35" s="3">
        <v>6</v>
      </c>
      <c r="O35" s="3">
        <f>$B$21*$B$10/100/12+N35*$B$29</f>
        <v>1287.79</v>
      </c>
      <c r="Q35" s="3">
        <f>Q34+O35-P35</f>
        <v>3131.38</v>
      </c>
    </row>
    <row r="36">
      <c r="A36" t="inlineStr">
        <is>
          <t xml:space="preserve">April</t>
        </is>
      </c>
      <c r="B36" s="3">
        <v>2</v>
      </c>
      <c r="C36" s="3">
        <f>$B$21*$B$7/100/12+B36*$B$29</f>
        <v>555.79</v>
      </c>
      <c r="E36" s="3">
        <f>E35+C36-D36</f>
        <v>1857.17</v>
      </c>
      <c r="F36" s="3">
        <v>3</v>
      </c>
      <c r="G36" s="3">
        <f>$B$21*$B$8/100/12+F36*$B$29</f>
        <v>738.79</v>
      </c>
      <c r="I36" s="3">
        <f>I35+G36-H36</f>
        <v>2589.17</v>
      </c>
      <c r="J36" s="3">
        <v>5</v>
      </c>
      <c r="K36" s="3">
        <f>$B$21*$B$9/100/12+J36*$B$29</f>
        <v>1104.79</v>
      </c>
      <c r="M36" s="3">
        <f>M35+K36-L36</f>
        <v>3504.17</v>
      </c>
      <c r="N36" s="3">
        <v>7</v>
      </c>
      <c r="O36" s="3">
        <f>$B$21*$B$10/100/12+N36*$B$29</f>
        <v>1470.79</v>
      </c>
      <c r="Q36" s="3">
        <f>Q35+O36-P36</f>
        <v>4602.17</v>
      </c>
    </row>
    <row r="37">
      <c r="A37" t="inlineStr">
        <is>
          <t xml:space="preserve">May</t>
        </is>
      </c>
      <c r="B37" s="3">
        <v>2</v>
      </c>
      <c r="C37" s="3">
        <f>$B$21*$B$7/100/12+B37*$B$29</f>
        <v>555.79</v>
      </c>
      <c r="E37" s="3">
        <f>E36+C37-D37</f>
        <v>2412.96</v>
      </c>
      <c r="F37" s="3">
        <v>4</v>
      </c>
      <c r="G37" s="3">
        <f>$B$21*$B$8/100/12+F37*$B$29</f>
        <v>921.79</v>
      </c>
      <c r="I37" s="3">
        <f>I36+G37-H37</f>
        <v>3510.96</v>
      </c>
      <c r="J37" s="3">
        <v>6</v>
      </c>
      <c r="K37" s="3">
        <f>$B$21*$B$9/100/12+J37*$B$29</f>
        <v>1287.79</v>
      </c>
      <c r="M37" s="3">
        <f>M36+K37-L37</f>
        <v>4791.96</v>
      </c>
      <c r="N37" s="3">
        <v>8</v>
      </c>
      <c r="O37" s="3">
        <f>$B$21*$B$10/100/12+N37*$B$29</f>
        <v>1653.79</v>
      </c>
      <c r="Q37" s="3">
        <f>Q36+O37-P37</f>
        <v>6255.96</v>
      </c>
    </row>
    <row r="38">
      <c r="A38" t="inlineStr">
        <is>
          <t xml:space="preserve">June</t>
        </is>
      </c>
      <c r="B38" s="3">
        <v>2</v>
      </c>
      <c r="C38" s="3">
        <f>$B$21*$B$7/100/12+B38*$B$29</f>
        <v>555.79</v>
      </c>
      <c r="E38" s="3">
        <f>E37+C38-D38</f>
        <v>2968.75</v>
      </c>
      <c r="F38" s="3">
        <v>4</v>
      </c>
      <c r="G38" s="3">
        <f>$B$21*$B$8/100/12+F38*$B$29</f>
        <v>921.79</v>
      </c>
      <c r="I38" s="3">
        <f>I37+G38-H38</f>
        <v>4432.75</v>
      </c>
      <c r="J38" s="3">
        <v>6</v>
      </c>
      <c r="K38" s="3">
        <f>$B$21*$B$9/100/12+J38*$B$29</f>
        <v>1287.79</v>
      </c>
      <c r="M38" s="3">
        <f>M37+K38-L38</f>
        <v>6079.75</v>
      </c>
      <c r="N38" s="3">
        <v>8</v>
      </c>
      <c r="O38" s="3">
        <f>$B$21*$B$10/100/12+N38*$B$29</f>
        <v>1653.79</v>
      </c>
      <c r="Q38" s="3">
        <f>Q37+O38-P38</f>
        <v>7909.75</v>
      </c>
    </row>
    <row r="39">
      <c r="A39" t="inlineStr">
        <is>
          <t xml:space="preserve">July</t>
        </is>
      </c>
      <c r="B39" s="3">
        <v>2</v>
      </c>
      <c r="C39" s="3">
        <f>$B$21*$B$7/100/12+B39*$B$29</f>
        <v>555.79</v>
      </c>
      <c r="E39" s="3">
        <f>E38+C39-D39</f>
        <v>3524.54</v>
      </c>
      <c r="F39" s="3">
        <v>5</v>
      </c>
      <c r="G39" s="3">
        <f>$B$21*$B$8/100/12+F39*$B$29</f>
        <v>1104.79</v>
      </c>
      <c r="I39" s="3">
        <f>I38+G39-H39</f>
        <v>5537.54</v>
      </c>
      <c r="J39" s="3">
        <v>7</v>
      </c>
      <c r="K39" s="3">
        <f>$B$21*$B$9/100/12+J39*$B$29</f>
        <v>1470.79</v>
      </c>
      <c r="M39" s="3">
        <f>M38+K39-L39</f>
        <v>7550.54</v>
      </c>
      <c r="N39" s="3">
        <v>9</v>
      </c>
      <c r="O39" s="3">
        <f>$B$21*$B$10/100/12+N39*$B$29</f>
        <v>1836.79</v>
      </c>
      <c r="Q39" s="3">
        <f>Q38+O39-P39</f>
        <v>9746.54</v>
      </c>
    </row>
    <row r="40">
      <c r="A40" t="inlineStr">
        <is>
          <t xml:space="preserve">August</t>
        </is>
      </c>
      <c r="B40" s="3">
        <v>2</v>
      </c>
      <c r="C40" s="3">
        <f>$B$21*$B$7/100/12+B40*$B$29</f>
        <v>555.79</v>
      </c>
      <c r="E40" s="3">
        <f>E39+C40-D40</f>
        <v>4080.33</v>
      </c>
      <c r="F40" s="3">
        <v>5</v>
      </c>
      <c r="G40" s="3">
        <f>$B$21*$B$8/100/12+F40*$B$29</f>
        <v>1104.79</v>
      </c>
      <c r="I40" s="3">
        <f>I39+G40-H40</f>
        <v>6642.33</v>
      </c>
      <c r="J40" s="3">
        <v>7</v>
      </c>
      <c r="K40" s="3">
        <f>$B$21*$B$9/100/12+J40*$B$29</f>
        <v>1470.79</v>
      </c>
      <c r="M40" s="3">
        <f>M39+K40-L40</f>
        <v>9021.33</v>
      </c>
      <c r="N40" s="3">
        <v>9</v>
      </c>
      <c r="O40" s="3">
        <f>$B$21*$B$10/100/12+N40*$B$29</f>
        <v>1836.79</v>
      </c>
      <c r="Q40" s="3">
        <f>Q39+O40-P40</f>
        <v>11583.33</v>
      </c>
    </row>
    <row r="41">
      <c r="A41" t="inlineStr">
        <is>
          <t xml:space="preserve">September</t>
        </is>
      </c>
      <c r="B41" s="3">
        <v>2</v>
      </c>
      <c r="C41" s="3">
        <f>$B$21*$B$7/100/12+B41*$B$29</f>
        <v>555.79</v>
      </c>
      <c r="E41" s="3">
        <f>E40+C41-D41</f>
        <v>4636.12</v>
      </c>
      <c r="F41" s="3">
        <v>4</v>
      </c>
      <c r="G41" s="3">
        <f>$B$21*$B$8/100/12+F41*$B$29</f>
        <v>921.79</v>
      </c>
      <c r="I41" s="3">
        <f>I40+G41-H41</f>
        <v>7564.13</v>
      </c>
      <c r="J41" s="3">
        <v>6</v>
      </c>
      <c r="K41" s="3">
        <f>$B$21*$B$9/100/12+J41*$B$29</f>
        <v>1287.79</v>
      </c>
      <c r="M41" s="3">
        <f>M40+K41-L41</f>
        <v>10309.13</v>
      </c>
      <c r="N41" s="3">
        <v>8</v>
      </c>
      <c r="O41" s="3">
        <f>$B$21*$B$10/100/12+N41*$B$29</f>
        <v>1653.79</v>
      </c>
      <c r="Q41" s="3">
        <f>Q40+O41-P41</f>
        <v>13237.13</v>
      </c>
    </row>
    <row r="42">
      <c r="A42" t="inlineStr">
        <is>
          <t xml:space="preserve">October</t>
        </is>
      </c>
      <c r="B42" s="3">
        <v>2</v>
      </c>
      <c r="C42" s="3">
        <f>$B$21*$B$7/100/12+B42*$B$29</f>
        <v>555.79</v>
      </c>
      <c r="E42" s="3">
        <f>E41+C42-D42</f>
        <v>5191.92</v>
      </c>
      <c r="F42" s="3">
        <v>3</v>
      </c>
      <c r="G42" s="3">
        <f>$B$21*$B$8/100/12+F42*$B$29</f>
        <v>738.79</v>
      </c>
      <c r="I42" s="3">
        <f>I41+G42-H42</f>
        <v>8302.92</v>
      </c>
      <c r="J42" s="3">
        <v>5</v>
      </c>
      <c r="K42" s="3">
        <f>$B$21*$B$9/100/12+J42*$B$29</f>
        <v>1104.79</v>
      </c>
      <c r="M42" s="3">
        <f>M41+K42-L42</f>
        <v>11413.92</v>
      </c>
      <c r="N42" s="3">
        <v>7</v>
      </c>
      <c r="O42" s="3">
        <f>$B$21*$B$10/100/12+N42*$B$29</f>
        <v>1470.79</v>
      </c>
      <c r="Q42" s="3">
        <f>Q41+O42-P42</f>
        <v>14707.92</v>
      </c>
    </row>
    <row r="43">
      <c r="A43" t="inlineStr">
        <is>
          <t xml:space="preserve">November</t>
        </is>
      </c>
      <c r="B43" s="3">
        <v>1</v>
      </c>
      <c r="C43" s="3">
        <f>$B$21*$B$7/100/12+B43*$B$29</f>
        <v>372.79</v>
      </c>
      <c r="E43" s="3">
        <f>E42+C43-D43</f>
        <v>5564.71</v>
      </c>
      <c r="F43" s="3">
        <v>3</v>
      </c>
      <c r="G43" s="3">
        <f>$B$21*$B$8/100/12+F43*$B$29</f>
        <v>738.79</v>
      </c>
      <c r="I43" s="3">
        <f>I42+G43-H43</f>
        <v>9041.71</v>
      </c>
      <c r="J43" s="3">
        <v>4</v>
      </c>
      <c r="K43" s="3">
        <f>$B$21*$B$9/100/12+J43*$B$29</f>
        <v>921.79</v>
      </c>
      <c r="M43" s="3">
        <f>M42+K43-L43</f>
        <v>12335.71</v>
      </c>
      <c r="N43" s="3">
        <v>5</v>
      </c>
      <c r="O43" s="3">
        <f>$B$21*$B$10/100/12+N43*$B$29</f>
        <v>1104.79</v>
      </c>
      <c r="Q43" s="3">
        <f>Q42+O43-P43</f>
        <v>15812.71</v>
      </c>
    </row>
    <row r="44">
      <c r="A44" t="inlineStr">
        <is>
          <t xml:space="preserve">December</t>
        </is>
      </c>
      <c r="B44" s="3">
        <v>1</v>
      </c>
      <c r="C44" s="3">
        <f>$B$21*$B$7/100/12+B44*$B$29</f>
        <v>372.79</v>
      </c>
      <c r="E44" s="3">
        <f>E43+C44-D44</f>
        <v>5937.5</v>
      </c>
      <c r="F44" s="3">
        <v>2</v>
      </c>
      <c r="G44" s="3">
        <f>$B$21*$B$8/100/12+F44*$B$29</f>
        <v>555.79</v>
      </c>
      <c r="I44" s="3">
        <f>I43+G44-H44</f>
        <v>9597.5</v>
      </c>
      <c r="J44" s="3">
        <v>4</v>
      </c>
      <c r="K44" s="3">
        <f>$B$21*$B$9/100/12+J44*$B$29</f>
        <v>921.79</v>
      </c>
      <c r="M44" s="3">
        <f>M43+K44-L44</f>
        <v>13257.5</v>
      </c>
      <c r="N44" s="3">
        <v>5</v>
      </c>
      <c r="O44" s="3">
        <f>$B$21*$B$10/100/12+N44*$B$29</f>
        <v>1104.79</v>
      </c>
      <c r="Q44" s="3">
        <f>Q43+O44-P44</f>
        <v>16917.5</v>
      </c>
    </row>
    <row r="45">
      <c r="A45" s="1" t="inlineStr">
        <is>
          <t xml:space="preserve">Year</t>
        </is>
      </c>
      <c r="B45" s="4">
        <f>SUM(B33:B44)</f>
        <v>20</v>
      </c>
      <c r="C45" s="4">
        <f>SUM(C33:C44)</f>
        <v>5937.5</v>
      </c>
      <c r="D45" s="4">
        <f>SUM(D33:D44)</f>
        <v>0</v>
      </c>
      <c r="E45" s="4">
        <f>E44</f>
        <v>5937.5</v>
      </c>
      <c r="F45" s="4">
        <f>SUM(F33:F44)</f>
        <v>40</v>
      </c>
      <c r="G45" s="4">
        <f>SUM(G33:G44)</f>
        <v>9597.5</v>
      </c>
      <c r="H45" s="4">
        <f>SUM(H33:H44)</f>
        <v>0</v>
      </c>
      <c r="I45" s="4">
        <f>I44</f>
        <v>9597.5</v>
      </c>
      <c r="J45" s="4">
        <f>SUM(J33:J44)</f>
        <v>60</v>
      </c>
      <c r="K45" s="4">
        <f>SUM(K33:K44)</f>
        <v>13257.5</v>
      </c>
      <c r="L45" s="4">
        <f>SUM(L33:L44)</f>
        <v>0</v>
      </c>
      <c r="M45" s="4">
        <f>M44</f>
        <v>13257.5</v>
      </c>
      <c r="N45" s="4">
        <f>SUM(N33:N44)</f>
        <v>80</v>
      </c>
      <c r="O45" s="4">
        <f>SUM(O33:O44)</f>
        <v>16917.5</v>
      </c>
      <c r="P45" s="4">
        <f>SUM(P33:P44)</f>
        <v>0</v>
      </c>
      <c r="Q45" s="4">
        <f>Q44</f>
        <v>16917.5</v>
      </c>
    </row>
    <row r="46"/>
    <row r="47">
      <c r="A47" s="1" t="inlineStr">
        <is>
          <t xml:space="preserve">CHECK</t>
        </is>
      </c>
    </row>
    <row r="48">
      <c r="A48" t="inlineStr">
        <is>
          <t xml:space="preserve">Billed to the owners in the year</t>
        </is>
      </c>
      <c r="B48" s="2">
        <f>C45+G45+K45+O45</f>
        <v>45710</v>
      </c>
    </row>
    <row r="49">
      <c r="A49" t="inlineStr">
        <is>
          <t xml:space="preserve">What the aircraft cost in the year (fixed costs + hourly rate × all hours flown)</t>
        </is>
      </c>
      <c r="B49" s="2">
        <f>B21+B29*(B45+F45+J45+N45)</f>
        <v>45710</v>
      </c>
    </row>
    <row r="50">
      <c r="A50" s="1" t="inlineStr">
        <is>
          <t xml:space="preserve">Difference (0 when the shares add up to 100)</t>
        </is>
      </c>
      <c r="B50" s="4">
        <f>B48-B49</f>
        <v>0</v>
      </c>
    </row>
    <row r="51"/>
    <row r="52">
      <c r="A52" t="inlineStr">
        <is>
          <t xml:space="preserve">Billing this every month — the share of the fixed costs, plus the hourly rate on the Hobbs or Tacho time each owner logs — and keeping each owner’s balance is what Pilot-Next does. Start free: https://app.pilot-next.com/signup</t>
        </is>
      </c>
    </row>
  </sheetData>
</worksheet>
</file>